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2"/>
  <workbookPr defaultThemeVersion="124226"/>
  <mc:AlternateContent xmlns:mc="http://schemas.openxmlformats.org/markup-compatibility/2006">
    <mc:Choice Requires="x15">
      <x15ac:absPath xmlns:x15ac="http://schemas.microsoft.com/office/spreadsheetml/2010/11/ac" url="https://hu.sharepoint.com/sites/COACHERepository/Shared Documents/COACHE/PROGRAMS/JOBSAT/Survey Administration/Population Files/"/>
    </mc:Choice>
  </mc:AlternateContent>
  <xr:revisionPtr revIDLastSave="70" documentId="8_{4FC3C580-C05C-418A-9744-4A3C6A2D7E27}" xr6:coauthVersionLast="47" xr6:coauthVersionMax="47" xr10:uidLastSave="{AEBF885E-AEA8-4F9F-B974-36A0777DF77B}"/>
  <bookViews>
    <workbookView xWindow="28680" yWindow="-120" windowWidth="29040" windowHeight="15840" firstSheet="1" activeTab="1" xr2:uid="{00000000-000D-0000-FFFF-FFFF00000000}"/>
  </bookViews>
  <sheets>
    <sheet name="Profile" sheetId="1" state="hidden" r:id="rId1"/>
    <sheet name="Institutional Meta Data" sheetId="3" r:id="rId2"/>
    <sheet name="Pop_File" sheetId="2" r:id="rId3"/>
  </sheets>
  <definedNames>
    <definedName name="_xlnm._FilterDatabase" localSheetId="2" hidden="1">Pop_File!$A$1:$U$1</definedName>
    <definedName name="_xlnm.Print_Area" localSheetId="0">Profile!$A$1:$J$57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5" i="1" l="1"/>
  <c r="J2" i="1" l="1"/>
  <c r="D57" i="1" l="1"/>
  <c r="D54" i="1"/>
  <c r="D53" i="1"/>
  <c r="D52" i="1"/>
  <c r="D51" i="1"/>
  <c r="D47" i="1"/>
  <c r="D46" i="1"/>
  <c r="D45" i="1"/>
  <c r="D41" i="1"/>
  <c r="D40" i="1"/>
  <c r="D39" i="1"/>
  <c r="D38" i="1"/>
  <c r="D37" i="1"/>
  <c r="D36" i="1"/>
  <c r="D35" i="1"/>
  <c r="D34" i="1"/>
  <c r="D33" i="1"/>
  <c r="D29" i="1"/>
  <c r="D28" i="1"/>
  <c r="D27" i="1"/>
  <c r="D26" i="1"/>
  <c r="E22" i="1"/>
  <c r="N17" i="1" l="1"/>
  <c r="N57" i="1"/>
  <c r="F57" i="1" l="1"/>
  <c r="N47" i="1"/>
  <c r="N46" i="1"/>
  <c r="N45" i="1"/>
  <c r="E21" i="1"/>
  <c r="D42" i="1" s="1"/>
  <c r="F55" i="1"/>
  <c r="F54" i="1"/>
  <c r="F53" i="1"/>
  <c r="F52" i="1"/>
  <c r="N16" i="1"/>
  <c r="N15" i="1"/>
  <c r="N14" i="1"/>
  <c r="E41" i="1" l="1"/>
  <c r="E39" i="1"/>
  <c r="E29" i="1"/>
  <c r="E40" i="1"/>
  <c r="E28" i="1"/>
  <c r="D56" i="1"/>
  <c r="F46" i="1"/>
  <c r="E51" i="1"/>
  <c r="E35" i="1"/>
  <c r="E26" i="1"/>
  <c r="E52" i="1"/>
  <c r="E37" i="1"/>
  <c r="E33" i="1"/>
  <c r="E53" i="1"/>
  <c r="E55" i="1"/>
  <c r="E54" i="1"/>
  <c r="F47" i="1"/>
  <c r="E27" i="1"/>
  <c r="E34" i="1"/>
  <c r="E36" i="1"/>
  <c r="E38" i="1"/>
  <c r="E23" i="1"/>
  <c r="F23" i="1" s="1"/>
  <c r="D48" i="1"/>
  <c r="D30" i="1"/>
  <c r="E30" i="1" s="1"/>
  <c r="E42" i="1"/>
  <c r="E45" i="1"/>
  <c r="E46" i="1"/>
  <c r="E47" i="1"/>
  <c r="F49" i="1" l="1"/>
  <c r="E48" i="1"/>
  <c r="F48" i="1"/>
  <c r="E56" i="1"/>
  <c r="F56" i="1"/>
</calcChain>
</file>

<file path=xl/sharedStrings.xml><?xml version="1.0" encoding="utf-8"?>
<sst xmlns="http://schemas.openxmlformats.org/spreadsheetml/2006/main" count="92" uniqueCount="80">
  <si>
    <t xml:space="preserve"> </t>
  </si>
  <si>
    <t>Profile Page</t>
  </si>
  <si>
    <t>The Collaborative on Academic Careers in Higher Education</t>
  </si>
  <si>
    <t>Faculty Job Satisfaction Survey - Prelaunch Population File Review</t>
  </si>
  <si>
    <r>
      <t xml:space="preserve">Below is a brief summary your of the most critical values in the population file for the 2018-19 COACHE Faculty Job Satisfaction Survey. Begin by reviewing the </t>
    </r>
    <r>
      <rPr>
        <i/>
        <sz val="10"/>
        <rFont val="Garamond"/>
        <family val="1"/>
      </rPr>
      <t xml:space="preserve">Survey Populations and Data Option. </t>
    </r>
    <r>
      <rPr>
        <sz val="10"/>
        <rFont val="Garamond"/>
        <family val="1"/>
      </rPr>
      <t>This identifies which faculty your institution has contracted with COACHE to survey as well as the level of Data Disclosure in your contract. Next, check the overall number of faculty and verify that all faculty have valid email addresses. Finally, review the demographic variables listed throughout the survey. Do they seem consistent with your faculty population? Contact COACHE immediately with questions or concerns.</t>
    </r>
  </si>
  <si>
    <t>Survey Populations and Data Option</t>
  </si>
  <si>
    <t>Not tenured, not on tenure track</t>
  </si>
  <si>
    <t>Included</t>
  </si>
  <si>
    <t>Not tenured, on tenure track</t>
  </si>
  <si>
    <t>Not Included</t>
  </si>
  <si>
    <t>Tenured</t>
  </si>
  <si>
    <t>Clinical</t>
  </si>
  <si>
    <t>Overall Population and Valid Email Addresses</t>
  </si>
  <si>
    <t>Total faculty in population file</t>
  </si>
  <si>
    <t>Total valid emails in population file</t>
  </si>
  <si>
    <t>Missing Emails</t>
  </si>
  <si>
    <t>Gender</t>
  </si>
  <si>
    <t>Men</t>
  </si>
  <si>
    <t>Women</t>
  </si>
  <si>
    <t>Transgender</t>
  </si>
  <si>
    <t>Other</t>
  </si>
  <si>
    <t>Missing Data</t>
  </si>
  <si>
    <t>Race/Ethnicity</t>
  </si>
  <si>
    <t>American Indian/Native Alaskan</t>
  </si>
  <si>
    <t>Asian, Asian American, Pacific Islander</t>
  </si>
  <si>
    <t>White (non-Hispanic)</t>
  </si>
  <si>
    <t>Black or African American</t>
  </si>
  <si>
    <t>Hispanic or Latinx</t>
  </si>
  <si>
    <t>Multiracial</t>
  </si>
  <si>
    <t>Pacific Islander</t>
  </si>
  <si>
    <t>Middle Eastern or North African</t>
  </si>
  <si>
    <t>Missing</t>
  </si>
  <si>
    <t>Tenure Status</t>
  </si>
  <si>
    <t>Rank</t>
  </si>
  <si>
    <t>Instructor/Lecturer</t>
  </si>
  <si>
    <t>Assistant</t>
  </si>
  <si>
    <t>Associate</t>
  </si>
  <si>
    <t>Full</t>
  </si>
  <si>
    <t>Clinical medical faculty</t>
  </si>
  <si>
    <t>Field Name</t>
  </si>
  <si>
    <t>Description</t>
  </si>
  <si>
    <t>Value</t>
  </si>
  <si>
    <t>institution</t>
  </si>
  <si>
    <t>Partner institution, i.e., your institution, as the name would appear in an official document.</t>
  </si>
  <si>
    <t>nickname</t>
  </si>
  <si>
    <t>Nickname of partner institution, as it would appear in an email to faculty.</t>
  </si>
  <si>
    <t>unitid</t>
  </si>
  <si>
    <t>IPEDS “Unit I.D.” of partner institution</t>
  </si>
  <si>
    <t>Primary Contact Name</t>
  </si>
  <si>
    <t>Name of partner institution key contact</t>
  </si>
  <si>
    <t>Primary Contact Title</t>
  </si>
  <si>
    <t>Title of partner institution key contact</t>
  </si>
  <si>
    <t>Primary Contact Email</t>
  </si>
  <si>
    <t>Email address of partner institution key contact</t>
  </si>
  <si>
    <t>CAO Name</t>
  </si>
  <si>
    <t>Name of current Chief Academic officer as it would appear in formal communications</t>
  </si>
  <si>
    <t>CAO Title</t>
  </si>
  <si>
    <t>Title of current Chief Academic officer as it would appear in formal communications</t>
  </si>
  <si>
    <t>Total population</t>
  </si>
  <si>
    <t>The total number of faculty included in the population file</t>
  </si>
  <si>
    <t>localid</t>
  </si>
  <si>
    <t>lname</t>
  </si>
  <si>
    <t>fname</t>
  </si>
  <si>
    <t>email</t>
  </si>
  <si>
    <t>school</t>
  </si>
  <si>
    <t>school_name</t>
  </si>
  <si>
    <t xml:space="preserve">dept </t>
  </si>
  <si>
    <t>race</t>
  </si>
  <si>
    <t>gender</t>
  </si>
  <si>
    <t>citizen</t>
  </si>
  <si>
    <t>rank</t>
  </si>
  <si>
    <t>tenure</t>
  </si>
  <si>
    <t>title_primary</t>
  </si>
  <si>
    <t>title_admin</t>
  </si>
  <si>
    <t>yearhire</t>
  </si>
  <si>
    <t>apptyear</t>
  </si>
  <si>
    <t>cip</t>
  </si>
  <si>
    <t>acarea</t>
  </si>
  <si>
    <t>clinical</t>
  </si>
  <si>
    <t>clinical_loc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</si>
</sst>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0"/>
      <name val="MS Sans Serif"/>
      <family val="2"/>
    </font>
    <font>
      <sz val="11"/>
      <color theme="1"/>
      <name val="Calibri"/>
      <family val="2"/>
      <scheme val="minor"/>
    </font>
    <font>
      <sz val="11"/>
      <color theme="1"/>
      <name val="Calibri"/>
      <family val="2"/>
      <scheme val="minor"/>
    </font>
    <font>
      <sz val="10"/>
      <name val="MS Sans Serif"/>
      <family val="2"/>
    </font>
    <font>
      <sz val="10"/>
      <name val="Arial"/>
      <family val="2"/>
    </font>
    <font>
      <sz val="8"/>
      <name val="Arial"/>
      <family val="2"/>
    </font>
    <font>
      <b/>
      <sz val="11"/>
      <name val="Adobe Garamond Pro"/>
      <family val="1"/>
    </font>
    <font>
      <b/>
      <sz val="11"/>
      <name val="Garamond"/>
      <family val="1"/>
    </font>
    <font>
      <b/>
      <sz val="11"/>
      <color indexed="16"/>
      <name val="Adobe Garamond Pro"/>
      <family val="1"/>
    </font>
    <font>
      <b/>
      <sz val="11"/>
      <color rgb="FF800000"/>
      <name val="Garamond"/>
      <family val="1"/>
    </font>
    <font>
      <sz val="11"/>
      <color rgb="FF800000"/>
      <name val="Garamond"/>
      <family val="1"/>
    </font>
    <font>
      <sz val="8"/>
      <name val="Garamond"/>
      <family val="1"/>
    </font>
    <font>
      <sz val="10"/>
      <name val="Garamond"/>
      <family val="1"/>
    </font>
    <font>
      <i/>
      <sz val="10"/>
      <name val="Garamond"/>
      <family val="1"/>
    </font>
    <font>
      <b/>
      <sz val="11"/>
      <color indexed="16"/>
      <name val="Garamond"/>
      <family val="1"/>
    </font>
    <font>
      <sz val="9"/>
      <name val="Garamond"/>
      <family val="1"/>
    </font>
    <font>
      <sz val="9"/>
      <color indexed="16"/>
      <name val="Garamond"/>
      <family val="1"/>
    </font>
    <font>
      <sz val="9"/>
      <color rgb="FF800000"/>
      <name val="Garamond"/>
      <family val="1"/>
    </font>
    <font>
      <sz val="9"/>
      <color theme="5" tint="-0.249977111117893"/>
      <name val="Garamond"/>
      <family val="1"/>
    </font>
    <font>
      <b/>
      <sz val="9"/>
      <color rgb="FF800000"/>
      <name val="Garamond"/>
      <family val="1"/>
    </font>
    <font>
      <b/>
      <sz val="9"/>
      <color indexed="16"/>
      <name val="Garamond"/>
      <family val="1"/>
    </font>
    <font>
      <b/>
      <sz val="9"/>
      <name val="Garamond"/>
      <family val="1"/>
    </font>
    <font>
      <b/>
      <sz val="9"/>
      <color theme="5" tint="-0.249977111117893"/>
      <name val="Garamond"/>
      <family val="1"/>
    </font>
    <font>
      <sz val="10"/>
      <name val="Arial"/>
      <family val="2"/>
    </font>
    <font>
      <sz val="10"/>
      <color indexed="8"/>
      <name val="Arial"/>
      <family val="2"/>
    </font>
    <font>
      <sz val="11"/>
      <color indexed="8"/>
      <name val="Calibri"/>
      <family val="2"/>
    </font>
    <font>
      <sz val="11"/>
      <color indexed="8"/>
      <name val="Calibri"/>
      <family val="2"/>
      <scheme val="minor"/>
    </font>
    <font>
      <sz val="8"/>
      <name val="Courier"/>
    </font>
    <font>
      <sz val="11"/>
      <color theme="1"/>
      <name val="Calibri"/>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indexed="22"/>
        <bgColor indexed="0"/>
      </patternFill>
    </fill>
    <fill>
      <patternFill patternType="solid">
        <fgColor rgb="FFD8D8D8"/>
        <bgColor rgb="FFD8D8D8"/>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s>
  <cellStyleXfs count="7">
    <xf numFmtId="0" fontId="0" fillId="0" borderId="0"/>
    <xf numFmtId="9" fontId="3" fillId="0" borderId="0" applyFont="0" applyFill="0" applyBorder="0" applyAlignment="0" applyProtection="0"/>
    <xf numFmtId="0" fontId="23" fillId="0" borderId="0"/>
    <xf numFmtId="0" fontId="24" fillId="0" borderId="0"/>
    <xf numFmtId="0" fontId="26" fillId="0" borderId="0"/>
    <xf numFmtId="0" fontId="2" fillId="0" borderId="0"/>
    <xf numFmtId="0" fontId="27" fillId="0" borderId="0"/>
  </cellStyleXfs>
  <cellXfs count="48">
    <xf numFmtId="0" fontId="0" fillId="0" borderId="0" xfId="0"/>
    <xf numFmtId="0" fontId="4" fillId="0" borderId="0" xfId="0" applyFont="1"/>
    <xf numFmtId="0" fontId="5" fillId="0" borderId="0" xfId="0" applyFont="1"/>
    <xf numFmtId="0" fontId="0" fillId="0" borderId="0" xfId="0" applyAlignment="1">
      <alignment horizontal="center"/>
    </xf>
    <xf numFmtId="0" fontId="6" fillId="0" borderId="0" xfId="0" applyFont="1" applyAlignment="1">
      <alignment horizontal="right"/>
    </xf>
    <xf numFmtId="0" fontId="7" fillId="0" borderId="0" xfId="0" applyFont="1" applyAlignment="1">
      <alignment horizontal="right"/>
    </xf>
    <xf numFmtId="0" fontId="8" fillId="0" borderId="0" xfId="0" applyFont="1" applyAlignment="1">
      <alignment horizontal="right"/>
    </xf>
    <xf numFmtId="0" fontId="9" fillId="0" borderId="0" xfId="0" applyFont="1" applyAlignment="1">
      <alignment horizontal="right"/>
    </xf>
    <xf numFmtId="2" fontId="10" fillId="0" borderId="0" xfId="0" applyNumberFormat="1" applyFont="1" applyAlignment="1">
      <alignment horizontal="left" vertical="center"/>
    </xf>
    <xf numFmtId="0" fontId="11" fillId="0" borderId="0" xfId="0" applyFont="1"/>
    <xf numFmtId="0" fontId="12" fillId="0" borderId="0" xfId="0" applyFont="1" applyAlignment="1">
      <alignment horizontal="center"/>
    </xf>
    <xf numFmtId="0" fontId="12" fillId="0" borderId="0" xfId="0" applyFont="1"/>
    <xf numFmtId="2" fontId="10" fillId="0" borderId="0" xfId="0" applyNumberFormat="1" applyFont="1" applyAlignment="1">
      <alignment vertical="center"/>
    </xf>
    <xf numFmtId="0" fontId="0" fillId="3" borderId="0" xfId="0" applyFill="1"/>
    <xf numFmtId="0" fontId="15" fillId="0" borderId="0" xfId="0" applyFont="1" applyAlignment="1">
      <alignment horizontal="center"/>
    </xf>
    <xf numFmtId="0" fontId="15" fillId="0" borderId="0" xfId="0" applyFont="1"/>
    <xf numFmtId="2" fontId="16" fillId="0" borderId="0" xfId="0" applyNumberFormat="1" applyFont="1" applyAlignment="1">
      <alignment horizontal="left" vertical="center"/>
    </xf>
    <xf numFmtId="0" fontId="15" fillId="0" borderId="0" xfId="0" applyFont="1" applyAlignment="1">
      <alignment horizontal="center" vertical="center"/>
    </xf>
    <xf numFmtId="0" fontId="15" fillId="0" borderId="0" xfId="0" applyFont="1" applyAlignment="1">
      <alignment wrapText="1"/>
    </xf>
    <xf numFmtId="2" fontId="15" fillId="0" borderId="0" xfId="0" applyNumberFormat="1" applyFont="1" applyAlignment="1">
      <alignment horizontal="left" vertical="center"/>
    </xf>
    <xf numFmtId="0" fontId="18" fillId="0" borderId="0" xfId="0" applyFont="1"/>
    <xf numFmtId="0" fontId="19" fillId="0" borderId="0" xfId="0" applyFont="1" applyAlignment="1">
      <alignment horizontal="center"/>
    </xf>
    <xf numFmtId="0" fontId="19" fillId="0" borderId="0" xfId="0" applyFont="1"/>
    <xf numFmtId="2" fontId="20" fillId="0" borderId="0" xfId="0" applyNumberFormat="1" applyFont="1" applyAlignment="1">
      <alignment horizontal="left" vertical="center"/>
    </xf>
    <xf numFmtId="10" fontId="15" fillId="0" borderId="0" xfId="1" applyNumberFormat="1" applyFont="1" applyAlignment="1">
      <alignment horizontal="center"/>
    </xf>
    <xf numFmtId="10" fontId="19" fillId="0" borderId="0" xfId="1" applyNumberFormat="1" applyFont="1" applyAlignment="1">
      <alignment horizontal="center"/>
    </xf>
    <xf numFmtId="0" fontId="21" fillId="0" borderId="0" xfId="0" applyFont="1"/>
    <xf numFmtId="0" fontId="21" fillId="0" borderId="0" xfId="0" applyFont="1" applyAlignment="1">
      <alignment horizontal="center"/>
    </xf>
    <xf numFmtId="10" fontId="21" fillId="0" borderId="0" xfId="1" applyNumberFormat="1" applyFont="1" applyAlignment="1">
      <alignment horizontal="center"/>
    </xf>
    <xf numFmtId="0" fontId="17" fillId="0" borderId="0" xfId="0" applyFont="1"/>
    <xf numFmtId="0" fontId="12" fillId="0" borderId="0" xfId="0" applyFont="1" applyAlignment="1">
      <alignment vertical="top" wrapText="1"/>
    </xf>
    <xf numFmtId="2" fontId="9" fillId="2" borderId="0" xfId="0" applyNumberFormat="1" applyFont="1" applyFill="1" applyAlignment="1">
      <alignment vertical="center"/>
    </xf>
    <xf numFmtId="2" fontId="14" fillId="2" borderId="0" xfId="0" applyNumberFormat="1" applyFont="1" applyFill="1" applyAlignment="1">
      <alignment vertical="center"/>
    </xf>
    <xf numFmtId="2" fontId="0" fillId="0" borderId="0" xfId="0" applyNumberFormat="1"/>
    <xf numFmtId="0" fontId="0" fillId="0" borderId="1" xfId="0" applyBorder="1"/>
    <xf numFmtId="0" fontId="25" fillId="4" borderId="2" xfId="3" applyFont="1" applyFill="1" applyBorder="1" applyAlignment="1">
      <alignment horizontal="center"/>
    </xf>
    <xf numFmtId="0" fontId="28" fillId="5" borderId="0" xfId="4" applyFont="1" applyFill="1"/>
    <xf numFmtId="0" fontId="28" fillId="0" borderId="0" xfId="4" applyFont="1"/>
    <xf numFmtId="0" fontId="1" fillId="5" borderId="0" xfId="4" applyFont="1" applyFill="1"/>
    <xf numFmtId="0" fontId="19" fillId="0" borderId="0" xfId="0" applyFont="1" applyAlignment="1">
      <alignment horizontal="left" vertical="top"/>
    </xf>
    <xf numFmtId="0" fontId="22" fillId="0" borderId="0" xfId="0" applyFont="1" applyAlignment="1">
      <alignment horizontal="left" vertical="top"/>
    </xf>
    <xf numFmtId="2" fontId="9" fillId="2" borderId="0" xfId="0" applyNumberFormat="1" applyFont="1" applyFill="1" applyAlignment="1">
      <alignment horizontal="center" vertical="center"/>
    </xf>
    <xf numFmtId="0" fontId="12" fillId="0" borderId="0" xfId="0" applyFont="1" applyAlignment="1">
      <alignment vertical="top" wrapText="1"/>
    </xf>
    <xf numFmtId="2" fontId="14" fillId="2" borderId="0" xfId="0" applyNumberFormat="1" applyFont="1" applyFill="1" applyAlignment="1">
      <alignment horizontal="center" vertical="center"/>
    </xf>
    <xf numFmtId="2" fontId="15" fillId="0" borderId="0" xfId="0" applyNumberFormat="1" applyFont="1" applyAlignment="1">
      <alignment horizontal="left" vertical="center"/>
    </xf>
    <xf numFmtId="2" fontId="19" fillId="0" borderId="0" xfId="0" applyNumberFormat="1" applyFont="1" applyAlignment="1">
      <alignment horizontal="left" vertical="center"/>
    </xf>
    <xf numFmtId="0" fontId="15" fillId="0" borderId="0" xfId="0" applyFont="1" applyAlignment="1"/>
    <xf numFmtId="0" fontId="17" fillId="0" borderId="0" xfId="0" applyFont="1" applyAlignment="1"/>
  </cellXfs>
  <cellStyles count="7">
    <cellStyle name="Normal" xfId="0" builtinId="0"/>
    <cellStyle name="Normal 2" xfId="2" xr:uid="{00000000-0005-0000-0000-000001000000}"/>
    <cellStyle name="Normal 3" xfId="4" xr:uid="{00000000-0005-0000-0000-000002000000}"/>
    <cellStyle name="Normal 4" xfId="5" xr:uid="{00000000-0005-0000-0000-000003000000}"/>
    <cellStyle name="Normal 5" xfId="6" xr:uid="{00000000-0005-0000-0000-000004000000}"/>
    <cellStyle name="Normal_Sheet1" xfId="3" xr:uid="{00000000-0005-0000-0000-000005000000}"/>
    <cellStyle name="Percent" xfId="1" builtinId="5"/>
  </cellStyles>
  <dxfs count="8">
    <dxf>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numFmt numFmtId="0" formatCode="General"/>
      <border diagonalUp="0" diagonalDown="0">
        <left style="thin">
          <color indexed="64"/>
        </left>
        <right style="thin">
          <color indexed="64"/>
        </right>
        <top style="thin">
          <color indexed="64"/>
        </top>
        <bottom style="thin">
          <color indexed="64"/>
        </bottom>
        <vertical/>
        <horizontal/>
      </border>
    </dxf>
    <dxf>
      <border outline="0">
        <bottom style="thin">
          <color indexed="8"/>
        </bottom>
      </border>
    </dxf>
    <dxf>
      <border outline="0">
        <top style="thin">
          <color indexed="8"/>
        </top>
      </border>
    </dxf>
    <dxf>
      <font>
        <b val="0"/>
        <i val="0"/>
        <strike val="0"/>
        <condense val="0"/>
        <extend val="0"/>
        <outline val="0"/>
        <shadow val="0"/>
        <u val="none"/>
        <vertAlign val="baseline"/>
        <sz val="11"/>
        <color indexed="8"/>
        <name val="Calibri"/>
        <scheme val="none"/>
      </font>
      <fill>
        <patternFill patternType="solid">
          <fgColor indexed="0"/>
          <bgColor indexed="22"/>
        </patternFill>
      </fill>
      <alignment horizontal="center" vertical="bottom" textRotation="0" wrapText="0" indent="0" justifyLastLine="0" shrinkToFit="0" readingOrder="0"/>
      <border diagonalUp="0" diagonalDown="0" outline="0">
        <left style="thin">
          <color indexed="8"/>
        </left>
        <right style="thin">
          <color indexed="8"/>
        </right>
        <top/>
        <bottom/>
      </border>
    </dxf>
    <dxf>
      <fill>
        <patternFill>
          <bgColor theme="6" tint="0.59996337778862885"/>
        </patternFill>
      </fill>
    </dxf>
    <dxf>
      <fill>
        <patternFill>
          <bgColor theme="5"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7327</xdr:colOff>
      <xdr:row>2</xdr:row>
      <xdr:rowOff>42496</xdr:rowOff>
    </xdr:to>
    <xdr:pic>
      <xdr:nvPicPr>
        <xdr:cNvPr id="2" name="Picture 63">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21951"/>
        <a:stretch>
          <a:fillRect/>
        </a:stretch>
      </xdr:blipFill>
      <xdr:spPr bwMode="auto">
        <a:xfrm>
          <a:off x="0" y="0"/>
          <a:ext cx="2750527" cy="4425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U2" insertRow="1" totalsRowShown="0" headerRowDxfId="5" headerRowBorderDxfId="3" tableBorderDxfId="4" headerRowCellStyle="Normal_Sheet1">
  <autoFilter ref="A1:U2" xr:uid="{00000000-0009-0000-0100-000002000000}"/>
  <sortState xmlns:xlrd2="http://schemas.microsoft.com/office/spreadsheetml/2017/richdata2" ref="A2:U799">
    <sortCondition ref="N1:N799"/>
  </sortState>
  <tableColumns count="21">
    <tableColumn id="1" xr3:uid="{00000000-0010-0000-0000-000001000000}" name="institution" dataDxfId="2">
      <calculatedColumnFormula>VLOOKUP(#REF!,#REF!,1,FALSE)</calculatedColumnFormula>
    </tableColumn>
    <tableColumn id="2" xr3:uid="{00000000-0010-0000-0000-000002000000}" name="localid" dataDxfId="1" dataCellStyle="Normal_Sheet1">
      <calculatedColumnFormula>INDEX(#REF!,,MATCH(B$1,#REF!,0))</calculatedColumnFormula>
    </tableColumn>
    <tableColumn id="3" xr3:uid="{00000000-0010-0000-0000-000003000000}" name="lname"/>
    <tableColumn id="4" xr3:uid="{00000000-0010-0000-0000-000004000000}" name="fname"/>
    <tableColumn id="5" xr3:uid="{00000000-0010-0000-0000-000005000000}" name="email"/>
    <tableColumn id="6" xr3:uid="{00000000-0010-0000-0000-000006000000}" name="school"/>
    <tableColumn id="8" xr3:uid="{23D10DE5-E5DF-4C15-B261-91CD37AB35B8}" name="school_name" dataDxfId="0"/>
    <tableColumn id="7" xr3:uid="{00000000-0010-0000-0000-000007000000}" name="dept "/>
    <tableColumn id="9" xr3:uid="{00000000-0010-0000-0000-000009000000}" name="race"/>
    <tableColumn id="10" xr3:uid="{00000000-0010-0000-0000-00000A000000}" name="gender"/>
    <tableColumn id="11" xr3:uid="{00000000-0010-0000-0000-00000B000000}" name="citizen"/>
    <tableColumn id="12" xr3:uid="{00000000-0010-0000-0000-00000C000000}" name="rank"/>
    <tableColumn id="13" xr3:uid="{00000000-0010-0000-0000-00000D000000}" name="tenure"/>
    <tableColumn id="14" xr3:uid="{00000000-0010-0000-0000-00000E000000}" name="title_primary"/>
    <tableColumn id="15" xr3:uid="{00000000-0010-0000-0000-00000F000000}" name="title_admin"/>
    <tableColumn id="16" xr3:uid="{00000000-0010-0000-0000-000010000000}" name="yearhire"/>
    <tableColumn id="17" xr3:uid="{00000000-0010-0000-0000-000011000000}" name="apptyear"/>
    <tableColumn id="18" xr3:uid="{00000000-0010-0000-0000-000012000000}" name="cip"/>
    <tableColumn id="19" xr3:uid="{00000000-0010-0000-0000-000013000000}" name="acarea"/>
    <tableColumn id="20" xr3:uid="{00000000-0010-0000-0000-000014000000}" name="clinical"/>
    <tableColumn id="21" xr3:uid="{00000000-0010-0000-0000-000015000000}" name="clinical_loc"/>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7"/>
  <sheetViews>
    <sheetView view="pageBreakPreview" topLeftCell="A19" zoomScaleNormal="100" zoomScaleSheetLayoutView="100" workbookViewId="0">
      <selection activeCell="D56" sqref="D56"/>
    </sheetView>
  </sheetViews>
  <sheetFormatPr defaultRowHeight="12.95"/>
  <cols>
    <col min="1" max="13" width="10.28515625" customWidth="1"/>
    <col min="14" max="19" width="9.140625" customWidth="1"/>
  </cols>
  <sheetData>
    <row r="1" spans="1:14" ht="14.45">
      <c r="A1" s="1" t="s">
        <v>0</v>
      </c>
      <c r="B1" s="2"/>
      <c r="C1" s="2"/>
      <c r="D1" s="2"/>
      <c r="E1" s="2"/>
      <c r="F1" s="3"/>
      <c r="H1" s="4"/>
      <c r="J1" s="5" t="s">
        <v>1</v>
      </c>
    </row>
    <row r="2" spans="1:14" ht="14.45">
      <c r="B2" s="2"/>
      <c r="C2" s="2"/>
      <c r="D2" s="2"/>
      <c r="E2" s="2"/>
      <c r="F2" s="3"/>
      <c r="H2" s="6"/>
      <c r="J2" s="7">
        <f>Pop_File!B2</f>
        <v>0</v>
      </c>
    </row>
    <row r="3" spans="1:14" ht="5.25" customHeight="1">
      <c r="B3" s="2"/>
      <c r="C3" s="2"/>
      <c r="D3" s="2"/>
      <c r="E3" s="2"/>
      <c r="F3" s="3"/>
    </row>
    <row r="4" spans="1:14" ht="5.25" customHeight="1">
      <c r="B4" s="2"/>
      <c r="C4" s="2"/>
      <c r="D4" s="2"/>
      <c r="E4" s="2"/>
      <c r="F4" s="3"/>
    </row>
    <row r="5" spans="1:14" ht="14.45">
      <c r="A5" s="8" t="s">
        <v>2</v>
      </c>
      <c r="B5" s="9"/>
      <c r="C5" s="9"/>
      <c r="D5" s="9"/>
      <c r="E5" s="9"/>
      <c r="F5" s="10"/>
      <c r="G5" s="11"/>
      <c r="H5" s="11"/>
      <c r="I5" s="11"/>
      <c r="J5" s="11"/>
      <c r="K5" s="11"/>
      <c r="L5" s="11"/>
      <c r="M5" s="11"/>
    </row>
    <row r="6" spans="1:14" ht="14.45">
      <c r="A6" s="12" t="s">
        <v>3</v>
      </c>
      <c r="B6" s="9"/>
      <c r="C6" s="9"/>
      <c r="D6" s="9"/>
      <c r="E6" s="9"/>
      <c r="F6" s="10"/>
      <c r="G6" s="11"/>
      <c r="H6" s="11"/>
      <c r="I6" s="11"/>
      <c r="J6" s="11"/>
      <c r="K6" s="11"/>
      <c r="L6" s="11"/>
      <c r="M6" s="11"/>
    </row>
    <row r="7" spans="1:14">
      <c r="A7" s="11"/>
      <c r="B7" s="9"/>
      <c r="C7" s="9"/>
      <c r="D7" s="9"/>
      <c r="E7" s="9"/>
      <c r="F7" s="10"/>
      <c r="G7" s="11"/>
      <c r="H7" s="11"/>
      <c r="I7" s="11"/>
      <c r="J7" s="11"/>
      <c r="K7" s="11"/>
      <c r="L7" s="11"/>
      <c r="M7" s="11"/>
    </row>
    <row r="8" spans="1:14" ht="12.75" customHeight="1">
      <c r="A8" s="42" t="s">
        <v>4</v>
      </c>
      <c r="B8" s="42"/>
      <c r="C8" s="42"/>
      <c r="D8" s="42"/>
      <c r="E8" s="42"/>
      <c r="F8" s="42"/>
      <c r="G8" s="42"/>
      <c r="H8" s="42"/>
      <c r="I8" s="42"/>
      <c r="J8" s="42"/>
      <c r="K8" s="30"/>
      <c r="L8" s="30"/>
      <c r="M8" s="30"/>
    </row>
    <row r="9" spans="1:14">
      <c r="A9" s="42"/>
      <c r="B9" s="42"/>
      <c r="C9" s="42"/>
      <c r="D9" s="42"/>
      <c r="E9" s="42"/>
      <c r="F9" s="42"/>
      <c r="G9" s="42"/>
      <c r="H9" s="42"/>
      <c r="I9" s="42"/>
      <c r="J9" s="42"/>
      <c r="K9" s="30"/>
      <c r="L9" s="30"/>
      <c r="M9" s="30"/>
    </row>
    <row r="10" spans="1:14">
      <c r="A10" s="42"/>
      <c r="B10" s="42"/>
      <c r="C10" s="42"/>
      <c r="D10" s="42"/>
      <c r="E10" s="42"/>
      <c r="F10" s="42"/>
      <c r="G10" s="42"/>
      <c r="H10" s="42"/>
      <c r="I10" s="42"/>
      <c r="J10" s="42"/>
      <c r="K10" s="30"/>
      <c r="L10" s="30"/>
      <c r="M10" s="30"/>
    </row>
    <row r="11" spans="1:14">
      <c r="A11" s="42"/>
      <c r="B11" s="42"/>
      <c r="C11" s="42"/>
      <c r="D11" s="42"/>
      <c r="E11" s="42"/>
      <c r="F11" s="42"/>
      <c r="G11" s="42"/>
      <c r="H11" s="42"/>
      <c r="I11" s="42"/>
      <c r="J11" s="42"/>
      <c r="K11" s="30"/>
      <c r="L11" s="30"/>
      <c r="M11" s="30"/>
    </row>
    <row r="12" spans="1:14">
      <c r="A12" s="42"/>
      <c r="B12" s="42"/>
      <c r="C12" s="42"/>
      <c r="D12" s="42"/>
      <c r="E12" s="42"/>
      <c r="F12" s="42"/>
      <c r="G12" s="42"/>
      <c r="H12" s="42"/>
      <c r="I12" s="42"/>
      <c r="J12" s="42"/>
      <c r="K12" s="30"/>
      <c r="L12" s="30"/>
      <c r="M12" s="30"/>
    </row>
    <row r="13" spans="1:14" s="13" customFormat="1" ht="14.45">
      <c r="A13" s="43" t="s">
        <v>5</v>
      </c>
      <c r="B13" s="43"/>
      <c r="C13" s="43"/>
      <c r="D13" s="43"/>
      <c r="E13" s="43"/>
      <c r="F13" s="43"/>
      <c r="G13" s="43"/>
      <c r="H13" s="43"/>
      <c r="I13" s="43"/>
      <c r="J13" s="43"/>
      <c r="K13" s="32"/>
      <c r="L13" s="32"/>
      <c r="M13" s="32"/>
    </row>
    <row r="14" spans="1:14" ht="15.75" customHeight="1">
      <c r="A14" s="46" t="s">
        <v>6</v>
      </c>
      <c r="B14" s="46"/>
      <c r="C14" s="46"/>
      <c r="D14" s="46"/>
      <c r="E14" s="14" t="s">
        <v>7</v>
      </c>
      <c r="F14" s="15"/>
      <c r="G14" s="15"/>
      <c r="H14" s="15"/>
      <c r="I14" s="15"/>
      <c r="J14" s="15"/>
      <c r="K14" s="15" t="s">
        <v>7</v>
      </c>
      <c r="L14" s="15"/>
      <c r="M14" s="15"/>
      <c r="N14">
        <f>IF(E14="Included",1,0)</f>
        <v>1</v>
      </c>
    </row>
    <row r="15" spans="1:14" ht="15.75" customHeight="1">
      <c r="A15" s="46" t="s">
        <v>8</v>
      </c>
      <c r="B15" s="46"/>
      <c r="C15" s="46"/>
      <c r="D15" s="46"/>
      <c r="E15" s="14" t="s">
        <v>7</v>
      </c>
      <c r="F15" s="15"/>
      <c r="G15" s="15"/>
      <c r="H15" s="15"/>
      <c r="I15" s="15"/>
      <c r="J15" s="15"/>
      <c r="K15" s="15" t="s">
        <v>9</v>
      </c>
      <c r="L15" s="15"/>
      <c r="M15" s="15"/>
      <c r="N15">
        <f t="shared" ref="N15:N17" si="0">IF(E15="Included",1,0)</f>
        <v>1</v>
      </c>
    </row>
    <row r="16" spans="1:14" ht="15.75" customHeight="1">
      <c r="A16" s="46" t="s">
        <v>10</v>
      </c>
      <c r="B16" s="46"/>
      <c r="C16" s="46"/>
      <c r="D16" s="46"/>
      <c r="E16" s="14" t="s">
        <v>7</v>
      </c>
      <c r="F16" s="15"/>
      <c r="G16" s="15"/>
      <c r="H16" s="15"/>
      <c r="I16" s="15"/>
      <c r="J16" s="15"/>
      <c r="K16" s="15"/>
      <c r="L16" s="15"/>
      <c r="M16" s="15"/>
      <c r="N16">
        <f t="shared" si="0"/>
        <v>1</v>
      </c>
    </row>
    <row r="17" spans="1:14" ht="15.75" customHeight="1">
      <c r="A17" s="15" t="s">
        <v>11</v>
      </c>
      <c r="B17" s="15"/>
      <c r="C17" s="15"/>
      <c r="D17" s="15"/>
      <c r="E17" s="14" t="s">
        <v>9</v>
      </c>
      <c r="F17" s="15"/>
      <c r="G17" s="15"/>
      <c r="H17" s="15"/>
      <c r="I17" s="15"/>
      <c r="J17" s="15"/>
      <c r="K17" s="15"/>
      <c r="L17" s="15"/>
      <c r="M17" s="15"/>
      <c r="N17">
        <f t="shared" si="0"/>
        <v>0</v>
      </c>
    </row>
    <row r="18" spans="1:14" ht="15.75" customHeight="1">
      <c r="A18" s="15"/>
      <c r="B18" s="15"/>
      <c r="C18" s="15"/>
      <c r="D18" s="15"/>
      <c r="E18" s="14"/>
      <c r="F18" s="15"/>
      <c r="G18" s="15"/>
      <c r="H18" s="15"/>
      <c r="I18" s="15"/>
      <c r="J18" s="15"/>
      <c r="K18" s="15"/>
      <c r="L18" s="15"/>
      <c r="M18" s="15"/>
    </row>
    <row r="19" spans="1:14" ht="15.75" customHeight="1">
      <c r="A19" s="19"/>
      <c r="B19" s="19"/>
      <c r="C19" s="16"/>
      <c r="D19" s="15"/>
      <c r="E19" s="17"/>
      <c r="F19" s="20"/>
      <c r="G19" s="18"/>
      <c r="H19" s="18"/>
      <c r="I19" s="18"/>
      <c r="J19" s="18"/>
      <c r="K19" s="18"/>
      <c r="L19" s="18"/>
      <c r="M19" s="18"/>
    </row>
    <row r="20" spans="1:14" ht="15.75" customHeight="1">
      <c r="A20" s="41" t="s">
        <v>12</v>
      </c>
      <c r="B20" s="41"/>
      <c r="C20" s="41"/>
      <c r="D20" s="41"/>
      <c r="E20" s="41"/>
      <c r="F20" s="41"/>
      <c r="G20" s="41"/>
      <c r="H20" s="41"/>
      <c r="I20" s="41"/>
      <c r="J20" s="41"/>
      <c r="K20" s="31"/>
      <c r="L20" s="31"/>
      <c r="M20" s="31"/>
    </row>
    <row r="21" spans="1:14">
      <c r="A21" s="44" t="s">
        <v>13</v>
      </c>
      <c r="B21" s="44"/>
      <c r="C21" s="44"/>
      <c r="D21" s="44"/>
      <c r="E21" s="14">
        <f>SUM(COUNTA(Pop_File!A:A))-1</f>
        <v>0</v>
      </c>
      <c r="F21" s="15"/>
      <c r="G21" s="15"/>
      <c r="H21" s="15"/>
      <c r="I21" s="15"/>
      <c r="J21" s="15"/>
      <c r="K21" s="15"/>
      <c r="L21" s="15"/>
      <c r="M21" s="15"/>
    </row>
    <row r="22" spans="1:14">
      <c r="A22" s="44" t="s">
        <v>14</v>
      </c>
      <c r="B22" s="44"/>
      <c r="C22" s="44"/>
      <c r="D22" s="44"/>
      <c r="E22" s="14">
        <f>(COUNTA(Pop_File!L:L)-1)</f>
        <v>0</v>
      </c>
      <c r="F22" s="15"/>
      <c r="G22" s="15"/>
      <c r="H22" s="15"/>
      <c r="I22" s="15"/>
      <c r="J22" s="15"/>
      <c r="K22" s="15"/>
      <c r="L22" s="15"/>
      <c r="M22" s="15"/>
    </row>
    <row r="23" spans="1:14">
      <c r="A23" s="45" t="s">
        <v>15</v>
      </c>
      <c r="B23" s="45"/>
      <c r="C23" s="45"/>
      <c r="D23" s="45"/>
      <c r="E23" s="21">
        <f>E21-E22</f>
        <v>0</v>
      </c>
      <c r="F23" s="22" t="str">
        <f>IF(E23&gt;0,"Faculty without email addresses will not be invited to participate.","")</f>
        <v/>
      </c>
      <c r="G23" s="15"/>
      <c r="H23" s="15"/>
      <c r="I23" s="15"/>
      <c r="J23" s="15"/>
      <c r="K23" s="15"/>
      <c r="L23" s="15"/>
      <c r="M23" s="15"/>
    </row>
    <row r="24" spans="1:14">
      <c r="A24" s="23"/>
      <c r="B24" s="15"/>
      <c r="C24" s="15"/>
      <c r="D24" s="15"/>
      <c r="E24" s="14"/>
      <c r="F24" s="15"/>
      <c r="G24" s="15"/>
      <c r="H24" s="15"/>
      <c r="I24" s="15"/>
      <c r="J24" s="15"/>
      <c r="K24" s="15"/>
      <c r="L24" s="15"/>
      <c r="M24" s="15"/>
    </row>
    <row r="25" spans="1:14" s="13" customFormat="1" ht="14.45">
      <c r="A25" s="41" t="s">
        <v>16</v>
      </c>
      <c r="B25" s="41"/>
      <c r="C25" s="41"/>
      <c r="D25" s="41"/>
      <c r="E25" s="41"/>
      <c r="F25" s="41"/>
      <c r="G25" s="41"/>
      <c r="H25" s="41"/>
      <c r="I25" s="41"/>
      <c r="J25" s="41"/>
      <c r="K25" s="31"/>
      <c r="L25" s="31"/>
      <c r="M25" s="31"/>
    </row>
    <row r="26" spans="1:14">
      <c r="A26" s="15" t="s">
        <v>17</v>
      </c>
      <c r="B26" s="15"/>
      <c r="C26" s="15"/>
      <c r="D26" s="14">
        <f>COUNTIF(Pop_File!M:M,"=0")</f>
        <v>0</v>
      </c>
      <c r="E26" s="24" t="e">
        <f>D26/$E$21</f>
        <v>#DIV/0!</v>
      </c>
      <c r="F26" s="15"/>
      <c r="G26" s="15"/>
      <c r="H26" s="15"/>
      <c r="I26" s="15"/>
      <c r="J26" s="15"/>
      <c r="K26" s="15"/>
      <c r="L26" s="15"/>
      <c r="M26" s="15"/>
    </row>
    <row r="27" spans="1:14">
      <c r="A27" s="15" t="s">
        <v>18</v>
      </c>
      <c r="B27" s="15"/>
      <c r="C27" s="15"/>
      <c r="D27" s="14">
        <f>COUNTIF(Pop_File!M:M,"=1")</f>
        <v>0</v>
      </c>
      <c r="E27" s="24" t="e">
        <f>D27/$E$21</f>
        <v>#DIV/0!</v>
      </c>
      <c r="F27" s="15"/>
      <c r="G27" s="15"/>
      <c r="H27" s="15"/>
      <c r="I27" s="15"/>
      <c r="J27" s="15"/>
      <c r="K27" s="15"/>
      <c r="L27" s="15"/>
      <c r="M27" s="15"/>
    </row>
    <row r="28" spans="1:14">
      <c r="A28" s="15" t="s">
        <v>19</v>
      </c>
      <c r="B28" s="15"/>
      <c r="C28" s="15"/>
      <c r="D28" s="14">
        <f>COUNTIF(Pop_File!M:M,"=3")</f>
        <v>0</v>
      </c>
      <c r="E28" s="24" t="e">
        <f t="shared" ref="E28:E29" si="1">D28/$E$21</f>
        <v>#DIV/0!</v>
      </c>
      <c r="F28" s="15"/>
      <c r="G28" s="15"/>
      <c r="H28" s="15"/>
      <c r="I28" s="15"/>
      <c r="J28" s="15"/>
      <c r="K28" s="15"/>
      <c r="L28" s="15"/>
      <c r="M28" s="15"/>
    </row>
    <row r="29" spans="1:14">
      <c r="A29" s="15" t="s">
        <v>20</v>
      </c>
      <c r="B29" s="15"/>
      <c r="C29" s="15"/>
      <c r="D29" s="14">
        <f>COUNTIF(Pop_File!M:M,"=4")</f>
        <v>0</v>
      </c>
      <c r="E29" s="24" t="e">
        <f t="shared" si="1"/>
        <v>#DIV/0!</v>
      </c>
      <c r="F29" s="15"/>
      <c r="G29" s="15"/>
      <c r="H29" s="15"/>
      <c r="I29" s="15"/>
      <c r="J29" s="15"/>
      <c r="K29" s="15"/>
      <c r="L29" s="15"/>
      <c r="M29" s="15"/>
    </row>
    <row r="30" spans="1:14">
      <c r="A30" s="22" t="s">
        <v>21</v>
      </c>
      <c r="B30" s="22"/>
      <c r="C30" s="22"/>
      <c r="D30" s="21">
        <f>($E$21-(D26+D27))</f>
        <v>0</v>
      </c>
      <c r="E30" s="25" t="e">
        <f>D30/$E$21</f>
        <v>#DIV/0!</v>
      </c>
      <c r="F30" s="15"/>
      <c r="G30" s="15"/>
      <c r="H30" s="15"/>
      <c r="I30" s="15"/>
      <c r="J30" s="15"/>
      <c r="K30" s="15"/>
      <c r="L30" s="15"/>
      <c r="M30" s="15"/>
    </row>
    <row r="31" spans="1:14">
      <c r="A31" s="15"/>
      <c r="B31" s="15"/>
      <c r="C31" s="15"/>
      <c r="D31" s="15"/>
      <c r="E31" s="15"/>
      <c r="F31" s="15"/>
      <c r="G31" s="15"/>
      <c r="H31" s="15"/>
      <c r="I31" s="15"/>
      <c r="J31" s="15"/>
      <c r="K31" s="15"/>
      <c r="L31" s="15"/>
      <c r="M31" s="15"/>
    </row>
    <row r="32" spans="1:14" s="13" customFormat="1" ht="14.45">
      <c r="A32" s="41" t="s">
        <v>22</v>
      </c>
      <c r="B32" s="41"/>
      <c r="C32" s="41"/>
      <c r="D32" s="41"/>
      <c r="E32" s="41"/>
      <c r="F32" s="41"/>
      <c r="G32" s="41"/>
      <c r="H32" s="41"/>
      <c r="I32" s="41"/>
      <c r="J32" s="41"/>
      <c r="K32" s="31"/>
      <c r="L32" s="31"/>
      <c r="M32" s="31"/>
    </row>
    <row r="33" spans="1:14">
      <c r="A33" s="15" t="s">
        <v>23</v>
      </c>
      <c r="B33" s="14"/>
      <c r="C33" s="14"/>
      <c r="D33" s="14">
        <f>COUNTIF(Pop_File!N:N,"=0")</f>
        <v>0</v>
      </c>
      <c r="E33" s="24" t="e">
        <f t="shared" ref="E33:E42" si="2">D33/$E$21</f>
        <v>#DIV/0!</v>
      </c>
      <c r="F33" s="15"/>
      <c r="G33" s="15"/>
      <c r="H33" s="15"/>
      <c r="I33" s="15"/>
      <c r="J33" s="15"/>
      <c r="K33" s="15"/>
      <c r="L33" s="15"/>
      <c r="M33" s="15"/>
    </row>
    <row r="34" spans="1:14">
      <c r="A34" s="15" t="s">
        <v>24</v>
      </c>
      <c r="B34" s="15"/>
      <c r="C34" s="15"/>
      <c r="D34" s="14">
        <f>COUNTIF(Pop_File!N:N,"=1")</f>
        <v>0</v>
      </c>
      <c r="E34" s="24" t="e">
        <f t="shared" si="2"/>
        <v>#DIV/0!</v>
      </c>
      <c r="F34" s="15"/>
      <c r="G34" s="15"/>
      <c r="H34" s="15"/>
      <c r="I34" s="15"/>
      <c r="J34" s="15"/>
      <c r="K34" s="15"/>
      <c r="L34" s="15"/>
      <c r="M34" s="15"/>
    </row>
    <row r="35" spans="1:14">
      <c r="A35" s="15" t="s">
        <v>25</v>
      </c>
      <c r="B35" s="15"/>
      <c r="C35" s="15"/>
      <c r="D35" s="14">
        <f>COUNTIF(Pop_File!N:N,"=2")</f>
        <v>0</v>
      </c>
      <c r="E35" s="24" t="e">
        <f t="shared" si="2"/>
        <v>#DIV/0!</v>
      </c>
      <c r="F35" s="15"/>
      <c r="G35" s="15"/>
      <c r="H35" s="15"/>
      <c r="I35" s="15"/>
      <c r="J35" s="15"/>
      <c r="K35" s="15"/>
      <c r="L35" s="15"/>
      <c r="M35" s="15"/>
    </row>
    <row r="36" spans="1:14">
      <c r="A36" s="15" t="s">
        <v>26</v>
      </c>
      <c r="B36" s="15"/>
      <c r="C36" s="15"/>
      <c r="D36" s="14">
        <f>COUNTIF(Pop_File!N:N,"=3")</f>
        <v>0</v>
      </c>
      <c r="E36" s="24" t="e">
        <f t="shared" si="2"/>
        <v>#DIV/0!</v>
      </c>
      <c r="F36" s="15"/>
      <c r="G36" s="15"/>
      <c r="H36" s="15"/>
      <c r="I36" s="15"/>
      <c r="J36" s="15"/>
      <c r="K36" s="15"/>
      <c r="L36" s="15"/>
      <c r="M36" s="15"/>
    </row>
    <row r="37" spans="1:14">
      <c r="A37" s="15" t="s">
        <v>27</v>
      </c>
      <c r="B37" s="15"/>
      <c r="C37" s="15"/>
      <c r="D37" s="14">
        <f>COUNTIF(Pop_File!N:N,"=4")</f>
        <v>0</v>
      </c>
      <c r="E37" s="24" t="e">
        <f t="shared" si="2"/>
        <v>#DIV/0!</v>
      </c>
      <c r="F37" s="15"/>
      <c r="G37" s="15"/>
      <c r="H37" s="15"/>
      <c r="I37" s="15"/>
      <c r="J37" s="15"/>
      <c r="K37" s="15"/>
      <c r="L37" s="15"/>
      <c r="M37" s="15"/>
    </row>
    <row r="38" spans="1:14">
      <c r="A38" s="15" t="s">
        <v>20</v>
      </c>
      <c r="B38" s="15"/>
      <c r="C38" s="15"/>
      <c r="D38" s="14">
        <f>COUNTIF(Pop_File!N:N,"=5")</f>
        <v>0</v>
      </c>
      <c r="E38" s="24" t="e">
        <f t="shared" si="2"/>
        <v>#DIV/0!</v>
      </c>
      <c r="F38" s="15"/>
      <c r="G38" s="15"/>
      <c r="H38" s="15"/>
      <c r="I38" s="15"/>
      <c r="J38" s="15"/>
      <c r="K38" s="15"/>
      <c r="L38" s="15"/>
      <c r="M38" s="15"/>
    </row>
    <row r="39" spans="1:14">
      <c r="A39" s="15" t="s">
        <v>28</v>
      </c>
      <c r="B39" s="15"/>
      <c r="C39" s="15"/>
      <c r="D39" s="14">
        <f>COUNTIF(Pop_File!N:N,"=6")</f>
        <v>0</v>
      </c>
      <c r="E39" s="24" t="e">
        <f t="shared" si="2"/>
        <v>#DIV/0!</v>
      </c>
      <c r="F39" s="15"/>
      <c r="G39" s="15"/>
      <c r="H39" s="15"/>
      <c r="I39" s="15"/>
      <c r="J39" s="15"/>
      <c r="K39" s="15"/>
      <c r="L39" s="15"/>
      <c r="M39" s="15"/>
    </row>
    <row r="40" spans="1:14">
      <c r="A40" s="15" t="s">
        <v>29</v>
      </c>
      <c r="B40" s="15"/>
      <c r="C40" s="15"/>
      <c r="D40" s="14">
        <f>COUNTIF(Pop_File!N:N,"=7")</f>
        <v>0</v>
      </c>
      <c r="E40" s="24" t="e">
        <f t="shared" si="2"/>
        <v>#DIV/0!</v>
      </c>
      <c r="F40" s="15"/>
      <c r="G40" s="15"/>
      <c r="H40" s="15"/>
      <c r="I40" s="15"/>
      <c r="J40" s="15"/>
      <c r="K40" s="15"/>
      <c r="L40" s="15"/>
      <c r="M40" s="15"/>
    </row>
    <row r="41" spans="1:14">
      <c r="A41" s="15" t="s">
        <v>30</v>
      </c>
      <c r="B41" s="15"/>
      <c r="C41" s="15"/>
      <c r="D41" s="14">
        <f>COUNTIF(Pop_File!N:N,"=8")</f>
        <v>0</v>
      </c>
      <c r="E41" s="24" t="e">
        <f t="shared" si="2"/>
        <v>#DIV/0!</v>
      </c>
      <c r="F41" s="15"/>
      <c r="G41" s="15"/>
      <c r="H41" s="15"/>
      <c r="I41" s="15"/>
      <c r="J41" s="15"/>
      <c r="K41" s="15"/>
      <c r="L41" s="15"/>
      <c r="M41" s="15"/>
    </row>
    <row r="42" spans="1:14">
      <c r="A42" s="22" t="s">
        <v>31</v>
      </c>
      <c r="B42" s="22"/>
      <c r="C42" s="22"/>
      <c r="D42" s="21">
        <f>E21-(SUM(D33:D41))</f>
        <v>0</v>
      </c>
      <c r="E42" s="25" t="e">
        <f t="shared" si="2"/>
        <v>#DIV/0!</v>
      </c>
      <c r="F42" s="15"/>
      <c r="G42" s="15"/>
      <c r="H42" s="15"/>
      <c r="I42" s="15"/>
      <c r="J42" s="15"/>
      <c r="K42" s="15"/>
      <c r="L42" s="15"/>
      <c r="M42" s="15"/>
    </row>
    <row r="43" spans="1:14">
      <c r="A43" s="11"/>
      <c r="B43" s="11"/>
      <c r="C43" s="11"/>
      <c r="D43" s="11"/>
      <c r="E43" s="11"/>
      <c r="F43" s="11"/>
      <c r="G43" s="11"/>
      <c r="H43" s="11"/>
      <c r="I43" s="11"/>
      <c r="J43" s="11"/>
      <c r="K43" s="11"/>
      <c r="L43" s="11"/>
      <c r="M43" s="11"/>
    </row>
    <row r="44" spans="1:14" s="13" customFormat="1" ht="14.45">
      <c r="A44" s="41" t="s">
        <v>32</v>
      </c>
      <c r="B44" s="41"/>
      <c r="C44" s="41"/>
      <c r="D44" s="41"/>
      <c r="E44" s="41"/>
      <c r="F44" s="41"/>
      <c r="G44" s="41"/>
      <c r="H44" s="41"/>
      <c r="I44" s="41"/>
      <c r="J44" s="41"/>
      <c r="K44" s="31"/>
      <c r="L44" s="31"/>
      <c r="M44" s="31"/>
    </row>
    <row r="45" spans="1:14">
      <c r="A45" s="15" t="s">
        <v>6</v>
      </c>
      <c r="B45" s="15"/>
      <c r="C45" s="15"/>
      <c r="D45" s="14">
        <f>COUNTIF(Pop_File!Q:Q,"1")</f>
        <v>0</v>
      </c>
      <c r="E45" s="24" t="e">
        <f>D45/$E$21</f>
        <v>#DIV/0!</v>
      </c>
      <c r="F45" s="47"/>
      <c r="G45" s="47"/>
      <c r="H45" s="47"/>
      <c r="I45" s="47"/>
      <c r="J45" s="47"/>
      <c r="K45" s="47"/>
      <c r="L45" s="47"/>
      <c r="M45" s="47"/>
      <c r="N45">
        <f>IF(D45&gt;0,1,0)</f>
        <v>0</v>
      </c>
    </row>
    <row r="46" spans="1:14">
      <c r="A46" s="15" t="s">
        <v>8</v>
      </c>
      <c r="B46" s="15"/>
      <c r="C46" s="15"/>
      <c r="D46" s="14">
        <f>COUNTIF(Pop_File!Q:Q,"2")</f>
        <v>0</v>
      </c>
      <c r="E46" s="24" t="e">
        <f>D46/$E$21</f>
        <v>#DIV/0!</v>
      </c>
      <c r="F46" s="47" t="str">
        <f>IF(SUM(N46+N15)=1,"Your file includes faculty outside the anticipated survey population .","")</f>
        <v>Your file includes faculty outside the anticipated survey population .</v>
      </c>
      <c r="G46" s="47"/>
      <c r="H46" s="47"/>
      <c r="I46" s="47"/>
      <c r="J46" s="47"/>
      <c r="K46" s="47"/>
      <c r="L46" s="47"/>
      <c r="M46" s="47"/>
      <c r="N46">
        <f>IF(D46&gt;0,1,0)</f>
        <v>0</v>
      </c>
    </row>
    <row r="47" spans="1:14">
      <c r="A47" s="15" t="s">
        <v>10</v>
      </c>
      <c r="B47" s="15"/>
      <c r="C47" s="15"/>
      <c r="D47" s="14">
        <f>COUNTIF(Pop_File!Q:Q,"3")</f>
        <v>0</v>
      </c>
      <c r="E47" s="24" t="e">
        <f>D47/$E$21</f>
        <v>#DIV/0!</v>
      </c>
      <c r="F47" s="47" t="str">
        <f>IF(SUM(N47+N16)=1,"Your file includes faculty outside the anticipated survey population .","")</f>
        <v>Your file includes faculty outside the anticipated survey population .</v>
      </c>
      <c r="G47" s="47"/>
      <c r="H47" s="47"/>
      <c r="I47" s="47"/>
      <c r="J47" s="47"/>
      <c r="K47" s="47"/>
      <c r="L47" s="47"/>
      <c r="M47" s="47"/>
      <c r="N47">
        <f>IF(D47&gt;0,1,0)</f>
        <v>0</v>
      </c>
    </row>
    <row r="48" spans="1:14">
      <c r="A48" s="22" t="s">
        <v>31</v>
      </c>
      <c r="B48" s="22"/>
      <c r="C48" s="22"/>
      <c r="D48" s="21">
        <f>E21-(SUM(D45:D47))</f>
        <v>0</v>
      </c>
      <c r="E48" s="25" t="e">
        <f>D48/$E$21</f>
        <v>#DIV/0!</v>
      </c>
      <c r="F48" s="39" t="str">
        <f>IF(D48&gt;0,"Tenure status must be included for all faculty in the population file.","")</f>
        <v/>
      </c>
      <c r="G48" s="39"/>
      <c r="H48" s="39"/>
      <c r="I48" s="39"/>
      <c r="J48" s="39"/>
      <c r="K48" s="39"/>
      <c r="L48" s="39"/>
      <c r="M48" s="39"/>
    </row>
    <row r="49" spans="1:14">
      <c r="A49" s="26"/>
      <c r="B49" s="26"/>
      <c r="C49" s="26"/>
      <c r="D49" s="27"/>
      <c r="E49" s="28"/>
      <c r="F49" s="40" t="str">
        <f>IF(D48&gt;0,"Resend population file with tenure status variable corrected.","")</f>
        <v/>
      </c>
      <c r="G49" s="40"/>
      <c r="H49" s="40"/>
      <c r="I49" s="40"/>
      <c r="J49" s="40"/>
      <c r="K49" s="40"/>
      <c r="L49" s="40"/>
      <c r="M49" s="40"/>
    </row>
    <row r="50" spans="1:14" s="13" customFormat="1" ht="14.45">
      <c r="A50" s="41" t="s">
        <v>33</v>
      </c>
      <c r="B50" s="41"/>
      <c r="C50" s="41"/>
      <c r="D50" s="41"/>
      <c r="E50" s="41"/>
      <c r="F50" s="41"/>
      <c r="G50" s="41"/>
      <c r="H50" s="41"/>
      <c r="I50" s="41"/>
      <c r="J50" s="41"/>
      <c r="K50" s="31"/>
      <c r="L50" s="31"/>
      <c r="M50" s="31"/>
    </row>
    <row r="51" spans="1:14" s="13" customFormat="1">
      <c r="A51" s="15" t="s">
        <v>34</v>
      </c>
      <c r="B51" s="15"/>
      <c r="C51" s="15"/>
      <c r="D51" s="14">
        <f>COUNTIF(Pop_File!P:P,"=1")</f>
        <v>0</v>
      </c>
      <c r="E51" s="24" t="e">
        <f t="shared" ref="E51:E56" si="3">D51/$E$21</f>
        <v>#DIV/0!</v>
      </c>
      <c r="F51" s="15"/>
      <c r="G51" s="15"/>
      <c r="H51" s="15"/>
      <c r="I51" s="15"/>
      <c r="J51" s="15"/>
      <c r="K51" s="15"/>
      <c r="L51" s="15"/>
      <c r="M51" s="15"/>
    </row>
    <row r="52" spans="1:14">
      <c r="A52" s="15" t="s">
        <v>35</v>
      </c>
      <c r="B52" s="15"/>
      <c r="C52" s="15"/>
      <c r="D52" s="14">
        <f>COUNTIF(Pop_File!P:P,"=2")</f>
        <v>0</v>
      </c>
      <c r="E52" s="24" t="e">
        <f t="shared" si="3"/>
        <v>#DIV/0!</v>
      </c>
      <c r="F52" s="15" t="str">
        <f>IF(SUM(N52+N21)=1,"Your population and Enrollment Status do not match","")</f>
        <v/>
      </c>
      <c r="G52" s="15"/>
      <c r="H52" s="15"/>
      <c r="I52" s="15"/>
      <c r="J52" s="15"/>
      <c r="K52" s="15"/>
      <c r="L52" s="15"/>
      <c r="M52" s="15"/>
    </row>
    <row r="53" spans="1:14">
      <c r="A53" s="15" t="s">
        <v>36</v>
      </c>
      <c r="B53" s="15"/>
      <c r="C53" s="15"/>
      <c r="D53" s="14">
        <f>COUNTIF(Pop_File!P:P,"=3")</f>
        <v>0</v>
      </c>
      <c r="E53" s="24" t="e">
        <f t="shared" si="3"/>
        <v>#DIV/0!</v>
      </c>
      <c r="F53" s="15" t="str">
        <f>IF(SUM(N53+N22)=1,"Your population and Enrollment Status do not match","")</f>
        <v/>
      </c>
      <c r="G53" s="15"/>
      <c r="H53" s="15"/>
      <c r="I53" s="15"/>
      <c r="J53" s="15"/>
      <c r="K53" s="15"/>
      <c r="L53" s="15"/>
      <c r="M53" s="15"/>
    </row>
    <row r="54" spans="1:14">
      <c r="A54" s="15" t="s">
        <v>37</v>
      </c>
      <c r="B54" s="15"/>
      <c r="C54" s="15"/>
      <c r="D54" s="14">
        <f>COUNTIF(Pop_File!P:P,"=4")</f>
        <v>0</v>
      </c>
      <c r="E54" s="24" t="e">
        <f t="shared" si="3"/>
        <v>#DIV/0!</v>
      </c>
      <c r="F54" s="15" t="str">
        <f>IF(SUM(N54+N25)=1,"Your population and Enrollment Status do not match","")</f>
        <v/>
      </c>
      <c r="G54" s="15"/>
      <c r="H54" s="15"/>
      <c r="I54" s="15"/>
      <c r="J54" s="15"/>
      <c r="K54" s="15"/>
      <c r="L54" s="15"/>
      <c r="M54" s="15"/>
    </row>
    <row r="55" spans="1:14">
      <c r="A55" s="15" t="s">
        <v>20</v>
      </c>
      <c r="B55" s="15"/>
      <c r="C55" s="15"/>
      <c r="D55" s="14">
        <f>COUNTIF(Pop_File!P:P,"=9")</f>
        <v>0</v>
      </c>
      <c r="E55" s="24" t="e">
        <f t="shared" si="3"/>
        <v>#DIV/0!</v>
      </c>
      <c r="F55" s="15" t="str">
        <f>IF(SUM(N55+N26)=1,"Your population and Enrollment Status do not match","")</f>
        <v/>
      </c>
      <c r="G55" s="15"/>
      <c r="H55" s="15"/>
      <c r="I55" s="15"/>
      <c r="J55" s="15"/>
      <c r="K55" s="15"/>
      <c r="L55" s="15"/>
      <c r="M55" s="15"/>
    </row>
    <row r="56" spans="1:14">
      <c r="A56" s="22" t="s">
        <v>31</v>
      </c>
      <c r="B56" s="22"/>
      <c r="C56" s="22"/>
      <c r="D56" s="21">
        <f>E21-(SUM(D51:D55))</f>
        <v>0</v>
      </c>
      <c r="E56" s="25" t="e">
        <f t="shared" si="3"/>
        <v>#DIV/0!</v>
      </c>
      <c r="F56" s="39" t="str">
        <f>IF(D56&gt;0,"Rank must be included for all faculty in the population file.","")</f>
        <v/>
      </c>
      <c r="G56" s="39"/>
      <c r="H56" s="39"/>
      <c r="I56" s="39"/>
      <c r="J56" s="39"/>
      <c r="K56" s="39"/>
      <c r="L56" s="39"/>
      <c r="M56" s="39"/>
    </row>
    <row r="57" spans="1:14">
      <c r="A57" s="15" t="s">
        <v>38</v>
      </c>
      <c r="B57" s="15"/>
      <c r="C57" s="15"/>
      <c r="D57" s="14" t="e">
        <f>SUM(Pop_File!#REF!)</f>
        <v>#REF!</v>
      </c>
      <c r="E57" s="15"/>
      <c r="F57" s="47" t="e">
        <f>IF(SUM(N57+N17)=1,"Your file includes faculty outside the anticipated survey population.",IF(D57&gt;0,"Total cost for Clinical Module $"&amp;D57*15,""))</f>
        <v>#REF!</v>
      </c>
      <c r="G57" s="47"/>
      <c r="H57" s="47"/>
      <c r="I57" s="47"/>
      <c r="J57" s="47"/>
      <c r="K57" s="29"/>
      <c r="L57" s="29"/>
      <c r="M57" s="29"/>
      <c r="N57" t="e">
        <f>IF(D57&gt;0,1,0)</f>
        <v>#REF!</v>
      </c>
    </row>
  </sheetData>
  <mergeCells count="20">
    <mergeCell ref="A8:J12"/>
    <mergeCell ref="A14:D14"/>
    <mergeCell ref="A15:D15"/>
    <mergeCell ref="A16:D16"/>
    <mergeCell ref="A44:J44"/>
    <mergeCell ref="A13:J13"/>
    <mergeCell ref="A20:J20"/>
    <mergeCell ref="A25:J25"/>
    <mergeCell ref="A32:J32"/>
    <mergeCell ref="A21:D21"/>
    <mergeCell ref="A22:D22"/>
    <mergeCell ref="A23:D23"/>
    <mergeCell ref="F57:J57"/>
    <mergeCell ref="F56:M56"/>
    <mergeCell ref="F45:M45"/>
    <mergeCell ref="F46:M46"/>
    <mergeCell ref="F47:M47"/>
    <mergeCell ref="F48:M48"/>
    <mergeCell ref="F49:M49"/>
    <mergeCell ref="A50:J50"/>
  </mergeCells>
  <dataValidations count="1">
    <dataValidation type="list" allowBlank="1" showInputMessage="1" showErrorMessage="1" sqref="E14:E17" xr:uid="{00000000-0002-0000-0000-000000000000}">
      <formula1>$K$14:$K$15</formula1>
    </dataValidation>
  </dataValidations>
  <pageMargins left="0.25" right="0.25" top="0.75" bottom="0.5" header="0.3" footer="0.3"/>
  <pageSetup scale="94" orientation="portrait" r:id="rId1"/>
  <rowBreaks count="1" manualBreakCount="1">
    <brk id="57"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375C4-6E59-43E1-8AB9-96D5F4CC7A92}">
  <dimension ref="A1:C11"/>
  <sheetViews>
    <sheetView tabSelected="1" workbookViewId="0">
      <selection activeCell="A19" sqref="A19"/>
    </sheetView>
  </sheetViews>
  <sheetFormatPr defaultRowHeight="12.95"/>
  <cols>
    <col min="1" max="1" width="21" bestFit="1" customWidth="1"/>
    <col min="2" max="2" width="84" bestFit="1" customWidth="1"/>
  </cols>
  <sheetData>
    <row r="1" spans="1:3" ht="14.45">
      <c r="A1" s="36" t="s">
        <v>39</v>
      </c>
      <c r="B1" s="36" t="s">
        <v>40</v>
      </c>
      <c r="C1" s="38" t="s">
        <v>41</v>
      </c>
    </row>
    <row r="2" spans="1:3" ht="14.45">
      <c r="A2" s="37" t="s">
        <v>42</v>
      </c>
      <c r="B2" s="37" t="s">
        <v>43</v>
      </c>
    </row>
    <row r="3" spans="1:3" ht="14.45">
      <c r="A3" s="37" t="s">
        <v>44</v>
      </c>
      <c r="B3" s="37" t="s">
        <v>45</v>
      </c>
    </row>
    <row r="4" spans="1:3" ht="14.45">
      <c r="A4" s="37" t="s">
        <v>46</v>
      </c>
      <c r="B4" s="37" t="s">
        <v>47</v>
      </c>
    </row>
    <row r="5" spans="1:3" ht="14.45">
      <c r="A5" s="37" t="s">
        <v>48</v>
      </c>
      <c r="B5" s="37" t="s">
        <v>49</v>
      </c>
    </row>
    <row r="6" spans="1:3" ht="14.45">
      <c r="A6" s="37" t="s">
        <v>50</v>
      </c>
      <c r="B6" s="37" t="s">
        <v>51</v>
      </c>
    </row>
    <row r="7" spans="1:3" ht="14.45">
      <c r="A7" s="37" t="s">
        <v>52</v>
      </c>
      <c r="B7" s="37" t="s">
        <v>53</v>
      </c>
    </row>
    <row r="8" spans="1:3" ht="14.45">
      <c r="A8" s="37" t="s">
        <v>54</v>
      </c>
      <c r="B8" s="37" t="s">
        <v>55</v>
      </c>
    </row>
    <row r="9" spans="1:3" ht="14.45">
      <c r="A9" s="37" t="s">
        <v>56</v>
      </c>
      <c r="B9" s="37" t="s">
        <v>57</v>
      </c>
    </row>
    <row r="10" spans="1:3" ht="14.45">
      <c r="A10" s="37" t="s">
        <v>58</v>
      </c>
      <c r="B10" s="37" t="s">
        <v>59</v>
      </c>
    </row>
    <row r="11" spans="1:3" ht="14.45">
      <c r="A11" s="37"/>
      <c r="B11" s="3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2"/>
  <sheetViews>
    <sheetView zoomScale="85" zoomScaleNormal="85" workbookViewId="0">
      <selection activeCell="G5" sqref="G5"/>
    </sheetView>
  </sheetViews>
  <sheetFormatPr defaultRowHeight="12.75" customHeight="1"/>
  <cols>
    <col min="1" max="1" width="22.85546875" customWidth="1"/>
    <col min="2" max="2" width="21.28515625" customWidth="1"/>
    <col min="3" max="3" width="14.5703125" bestFit="1" customWidth="1"/>
    <col min="4" max="4" width="14" customWidth="1"/>
    <col min="5" max="5" width="24.28515625" customWidth="1"/>
    <col min="6" max="7" width="27.28515625" customWidth="1"/>
    <col min="8" max="8" width="23.7109375" customWidth="1"/>
    <col min="9" max="9" width="14.140625" customWidth="1"/>
    <col min="10" max="10" width="13.5703125" style="33" customWidth="1"/>
    <col min="11" max="11" width="11.85546875" bestFit="1" customWidth="1"/>
    <col min="12" max="12" width="10.28515625" bestFit="1" customWidth="1"/>
    <col min="13" max="13" width="11.85546875" bestFit="1" customWidth="1"/>
    <col min="14" max="14" width="17.42578125" bestFit="1" customWidth="1"/>
    <col min="15" max="15" width="16.140625" bestFit="1" customWidth="1"/>
    <col min="16" max="16" width="13.42578125" bestFit="1" customWidth="1"/>
    <col min="17" max="17" width="13.85546875" bestFit="1" customWidth="1"/>
    <col min="18" max="18" width="8.85546875" bestFit="1" customWidth="1"/>
    <col min="19" max="19" width="13.42578125" customWidth="1"/>
    <col min="20" max="20" width="13.140625" customWidth="1"/>
    <col min="21" max="21" width="17.140625" customWidth="1"/>
  </cols>
  <sheetData>
    <row r="1" spans="1:21" ht="15">
      <c r="A1" s="35" t="s">
        <v>42</v>
      </c>
      <c r="B1" s="35" t="s">
        <v>60</v>
      </c>
      <c r="C1" s="35" t="s">
        <v>61</v>
      </c>
      <c r="D1" s="35" t="s">
        <v>62</v>
      </c>
      <c r="E1" s="35" t="s">
        <v>63</v>
      </c>
      <c r="F1" s="35" t="s">
        <v>64</v>
      </c>
      <c r="G1" s="35" t="s">
        <v>65</v>
      </c>
      <c r="H1" s="35" t="s">
        <v>66</v>
      </c>
      <c r="I1" s="35" t="s">
        <v>67</v>
      </c>
      <c r="J1" s="35" t="s">
        <v>68</v>
      </c>
      <c r="K1" s="35" t="s">
        <v>69</v>
      </c>
      <c r="L1" s="35" t="s">
        <v>70</v>
      </c>
      <c r="M1" s="35" t="s">
        <v>71</v>
      </c>
      <c r="N1" s="35" t="s">
        <v>72</v>
      </c>
      <c r="O1" s="35" t="s">
        <v>73</v>
      </c>
      <c r="P1" s="35" t="s">
        <v>74</v>
      </c>
      <c r="Q1" s="35" t="s">
        <v>75</v>
      </c>
      <c r="R1" s="35" t="s">
        <v>76</v>
      </c>
      <c r="S1" s="35" t="s">
        <v>77</v>
      </c>
      <c r="T1" s="35" t="s">
        <v>78</v>
      </c>
      <c r="U1" s="35" t="s">
        <v>79</v>
      </c>
    </row>
    <row r="2" spans="1:21">
      <c r="A2" s="34"/>
      <c r="B2" s="34"/>
      <c r="C2" s="34"/>
      <c r="D2" s="34"/>
      <c r="E2" s="34"/>
      <c r="F2" s="34"/>
      <c r="G2" s="34"/>
      <c r="H2" s="34"/>
      <c r="I2" s="34"/>
      <c r="J2" s="34"/>
      <c r="K2" s="34"/>
      <c r="L2" s="34"/>
      <c r="M2" s="34"/>
      <c r="N2" s="34"/>
      <c r="O2" s="34"/>
      <c r="P2" s="34"/>
      <c r="Q2" s="34"/>
      <c r="R2" s="34"/>
      <c r="S2" s="34"/>
      <c r="T2" s="34"/>
      <c r="U2" s="34"/>
    </row>
  </sheetData>
  <dataConsolidate/>
  <conditionalFormatting sqref="B1:C1">
    <cfRule type="endsWith" dxfId="7" priority="1" operator="endsWith" text=" ">
      <formula>RIGHT(B1,LEN(" "))=" "</formula>
    </cfRule>
  </conditionalFormatting>
  <conditionalFormatting sqref="B2:U2 B3:B1048576">
    <cfRule type="endsWith" dxfId="6" priority="18" operator="endsWith" text="@utk.edu">
      <formula>RIGHT(B2,LEN("@utk.edu"))="@utk.edu"</formula>
    </cfRule>
  </conditionalFormatting>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1523d4-2d47-4848-9d33-fbb30c2efed8" xsi:nil="true"/>
    <lcf76f155ced4ddcb4097134ff3c332f xmlns="76c95f47-bfab-4893-96b2-24baecddf92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A003C3E12A6864387E99E3D7D057546" ma:contentTypeVersion="18" ma:contentTypeDescription="Create a new document." ma:contentTypeScope="" ma:versionID="8509a8b471fb4a744c9f158490306445">
  <xsd:schema xmlns:xsd="http://www.w3.org/2001/XMLSchema" xmlns:xs="http://www.w3.org/2001/XMLSchema" xmlns:p="http://schemas.microsoft.com/office/2006/metadata/properties" xmlns:ns2="76c95f47-bfab-4893-96b2-24baecddf92e" xmlns:ns3="851523d4-2d47-4848-9d33-fbb30c2efed8" targetNamespace="http://schemas.microsoft.com/office/2006/metadata/properties" ma:root="true" ma:fieldsID="7ecbf1c8802ea9ea7f1cbfb736112be2" ns2:_="" ns3:_="">
    <xsd:import namespace="76c95f47-bfab-4893-96b2-24baecddf92e"/>
    <xsd:import namespace="851523d4-2d47-4848-9d33-fbb30c2efed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c95f47-bfab-4893-96b2-24baecddf9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8107521-1385-498b-8889-bf2cd8dee38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1523d4-2d47-4848-9d33-fbb30c2efed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9b81ffd-e337-4557-a5a4-6a2e517cb3eb}" ma:internalName="TaxCatchAll" ma:showField="CatchAllData" ma:web="851523d4-2d47-4848-9d33-fbb30c2efe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3B7C10-06F2-43A3-BF9A-0D0D0A6EDB4B}"/>
</file>

<file path=customXml/itemProps2.xml><?xml version="1.0" encoding="utf-8"?>
<ds:datastoreItem xmlns:ds="http://schemas.openxmlformats.org/officeDocument/2006/customXml" ds:itemID="{731A8FA4-5D0D-47D7-8821-CC92BE90440A}"/>
</file>

<file path=customXml/itemProps3.xml><?xml version="1.0" encoding="utf-8"?>
<ds:datastoreItem xmlns:ds="http://schemas.openxmlformats.org/officeDocument/2006/customXml" ds:itemID="{67D67E73-C794-464C-AA56-65A6858E8FE5}"/>
</file>

<file path=docProps/app.xml><?xml version="1.0" encoding="utf-8"?>
<Properties xmlns="http://schemas.openxmlformats.org/officeDocument/2006/extended-properties" xmlns:vt="http://schemas.openxmlformats.org/officeDocument/2006/docPropsVTypes">
  <Application>Microsoft Excel Online</Application>
  <Manager/>
  <Company>HGSE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swmaint</dc:creator>
  <cp:keywords/>
  <dc:description/>
  <cp:lastModifiedBy>Danz Lopez, Shabreena</cp:lastModifiedBy>
  <cp:revision/>
  <dcterms:created xsi:type="dcterms:W3CDTF">2011-10-11T21:08:57Z</dcterms:created>
  <dcterms:modified xsi:type="dcterms:W3CDTF">2025-07-02T15:03:58Z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0x0101004A003C3E12A6864387E99E3D7D057546</vt:lpwstr>
  </property>
  <property fmtid="{D5CDD505-2E9C-101B-9397-08002B2CF9AE}" pid="3" name="MediaServiceImageTags">
    <vt:lpwstr/>
  </property>
</Properties>
</file>